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GOS\OneDrive - DLF\Skrivebord\Sagsbehandling\LØN\"/>
    </mc:Choice>
  </mc:AlternateContent>
  <xr:revisionPtr revIDLastSave="0" documentId="8_{CF169911-0215-4872-94FA-5D480071798E}" xr6:coauthVersionLast="47" xr6:coauthVersionMax="47" xr10:uidLastSave="{00000000-0000-0000-0000-000000000000}"/>
  <bookViews>
    <workbookView xWindow="2709" yWindow="3180" windowWidth="24685" windowHeight="13149" xr2:uid="{C7D61EFF-D947-4231-AAF3-EC1C8C2D9ADC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0" i="1" l="1"/>
  <c r="E19" i="1"/>
  <c r="E18" i="1"/>
  <c r="E17" i="1"/>
  <c r="D20" i="1"/>
  <c r="D19" i="1"/>
  <c r="D18" i="1"/>
  <c r="D17" i="1"/>
  <c r="D13" i="1"/>
  <c r="D11" i="1"/>
  <c r="D9" i="1"/>
  <c r="D7" i="1"/>
  <c r="D6" i="1"/>
  <c r="D5" i="1"/>
  <c r="D4" i="1"/>
  <c r="H20" i="1"/>
  <c r="H19" i="1"/>
  <c r="H18" i="1"/>
  <c r="H17" i="1"/>
  <c r="G20" i="1"/>
  <c r="G19" i="1"/>
  <c r="G18" i="1"/>
  <c r="F20" i="1"/>
  <c r="F19" i="1"/>
  <c r="F18" i="1"/>
  <c r="F17" i="1"/>
  <c r="G17" i="1"/>
  <c r="H13" i="1"/>
  <c r="H11" i="1"/>
  <c r="G11" i="1"/>
  <c r="F11" i="1"/>
  <c r="E11" i="1"/>
  <c r="H9" i="1"/>
  <c r="G9" i="1"/>
  <c r="F9" i="1"/>
  <c r="E9" i="1"/>
  <c r="H7" i="1"/>
  <c r="H6" i="1"/>
  <c r="H5" i="1"/>
  <c r="H4" i="1"/>
  <c r="G7" i="1"/>
  <c r="G6" i="1"/>
  <c r="G5" i="1"/>
  <c r="G4" i="1"/>
  <c r="F7" i="1"/>
  <c r="F6" i="1"/>
  <c r="F5" i="1"/>
  <c r="F4" i="1"/>
  <c r="E7" i="1"/>
  <c r="E5" i="1"/>
  <c r="E4" i="1"/>
  <c r="G13" i="1"/>
  <c r="F13" i="1"/>
  <c r="E13" i="1"/>
  <c r="I19" i="1" l="1"/>
  <c r="L19" i="1" s="1"/>
  <c r="I7" i="1"/>
  <c r="L7" i="1" s="1"/>
  <c r="I20" i="1"/>
  <c r="L20" i="1" s="1"/>
  <c r="I17" i="1"/>
  <c r="L17" i="1" s="1"/>
  <c r="I18" i="1"/>
  <c r="L18" i="1" s="1"/>
  <c r="I9" i="1"/>
  <c r="L9" i="1" s="1"/>
  <c r="I13" i="1"/>
  <c r="J13" i="1" s="1"/>
  <c r="I11" i="1"/>
  <c r="L11" i="1" s="1"/>
  <c r="I6" i="1"/>
  <c r="L6" i="1" s="1"/>
  <c r="I5" i="1"/>
  <c r="L5" i="1" s="1"/>
  <c r="I4" i="1"/>
  <c r="L4" i="1" s="1"/>
  <c r="J19" i="1" l="1"/>
  <c r="K19" i="1"/>
  <c r="K18" i="1"/>
  <c r="J17" i="1"/>
  <c r="K11" i="1"/>
  <c r="K6" i="1"/>
  <c r="K7" i="1"/>
  <c r="J7" i="1"/>
  <c r="K4" i="1"/>
  <c r="J20" i="1"/>
  <c r="K20" i="1"/>
  <c r="K17" i="1"/>
  <c r="J18" i="1"/>
  <c r="K9" i="1"/>
  <c r="J9" i="1"/>
  <c r="J11" i="1"/>
  <c r="J6" i="1"/>
  <c r="K5" i="1"/>
  <c r="J5" i="1"/>
  <c r="J4" i="1"/>
</calcChain>
</file>

<file path=xl/sharedStrings.xml><?xml version="1.0" encoding="utf-8"?>
<sst xmlns="http://schemas.openxmlformats.org/spreadsheetml/2006/main" count="57" uniqueCount="43">
  <si>
    <t>Reguleringsfaktor</t>
  </si>
  <si>
    <t>Lærere</t>
  </si>
  <si>
    <t xml:space="preserve">NY LØN </t>
  </si>
  <si>
    <t>Trin</t>
  </si>
  <si>
    <t>Årlig-trinløn</t>
  </si>
  <si>
    <t>Årsløn</t>
  </si>
  <si>
    <t>Måneds-løn</t>
  </si>
  <si>
    <t xml:space="preserve">Årlig pension 17,3 % </t>
  </si>
  <si>
    <t>0-4 års erfaring</t>
  </si>
  <si>
    <t>4-8 års erfaring</t>
  </si>
  <si>
    <t>8-12 års erfaring</t>
  </si>
  <si>
    <t>Over 12 års erfaring</t>
  </si>
  <si>
    <t>Personlig ordning (anciennitetsløn)</t>
  </si>
  <si>
    <t xml:space="preserve"> </t>
  </si>
  <si>
    <t>93-gruppen</t>
  </si>
  <si>
    <t xml:space="preserve">Årlig pension 19,8 % </t>
  </si>
  <si>
    <t>Tjenestemænd</t>
  </si>
  <si>
    <t>Børnehaveklasseledere</t>
  </si>
  <si>
    <t>BH-ledere ansat før 1. august 2014 får yderligere et årligt tillæg på ca.7.300 kr. svarende til ca. 600 kr. pr. md.</t>
  </si>
  <si>
    <t>Der kan være lokalt aftalte tillæg (skoletillæg), som ikke er med i oversigten. Fx 1.500 kr. tillægget og lokalt aftalte funktionstillæg.</t>
  </si>
  <si>
    <t>som udbetales med 1/12 hver måned.</t>
  </si>
  <si>
    <t>Det samme gælder for 93-gruppen.</t>
  </si>
  <si>
    <r>
      <rPr>
        <b/>
        <u/>
        <sz val="11"/>
        <color theme="1"/>
        <rFont val="Calibri"/>
        <family val="2"/>
        <scheme val="minor"/>
      </rPr>
      <t xml:space="preserve">eller </t>
    </r>
    <r>
      <rPr>
        <b/>
        <sz val="11"/>
        <color theme="1"/>
        <rFont val="Calibri"/>
        <family val="2"/>
        <scheme val="minor"/>
      </rPr>
      <t>årlig pension 18,68 %</t>
    </r>
  </si>
  <si>
    <t>Hvis man har valgt årlig pension 17,3 %, vil man få forskellen mellem årlig pension 18,68 % og 17,3 % udbetalt som "Fritvalgstillæg",</t>
  </si>
  <si>
    <t>Grundløns-tillæg (3.000)</t>
  </si>
  <si>
    <t>Underviser-tillæg (13.000)</t>
  </si>
  <si>
    <t>Gentofte-tillæg (8.500)</t>
  </si>
  <si>
    <t>Lokalt uv-tillæg (13.500)</t>
  </si>
  <si>
    <t>(15.400)</t>
  </si>
  <si>
    <t>(13.000)</t>
  </si>
  <si>
    <t>(5.500)</t>
  </si>
  <si>
    <t xml:space="preserve"> (3.250)</t>
  </si>
  <si>
    <t>(13.500)</t>
  </si>
  <si>
    <t>(3.250)</t>
  </si>
  <si>
    <t>(8.500)</t>
  </si>
  <si>
    <t>(5.850)</t>
  </si>
  <si>
    <t>17,3%</t>
  </si>
  <si>
    <t>1,38%</t>
  </si>
  <si>
    <r>
      <rPr>
        <b/>
        <u/>
        <sz val="11"/>
        <color theme="1"/>
        <rFont val="Calibri"/>
        <family val="2"/>
        <scheme val="minor"/>
      </rPr>
      <t xml:space="preserve">eller </t>
    </r>
    <r>
      <rPr>
        <b/>
        <sz val="11"/>
        <color theme="1"/>
        <rFont val="Calibri"/>
        <family val="2"/>
        <scheme val="minor"/>
      </rPr>
      <t>årlig pension 21,18%</t>
    </r>
  </si>
  <si>
    <t>18,68%</t>
  </si>
  <si>
    <t>Løn pr. 1.oktober 2022</t>
  </si>
  <si>
    <t>(4.000/2.000)</t>
  </si>
  <si>
    <t xml:space="preserve"> (5.500)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</si>
</sst>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 * #,##0_ ;_ * \-#,##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2" fillId="2" borderId="1" xfId="0" applyFont="1" applyFill="1" applyBorder="1" applyAlignment="1">
      <alignment horizontal="center" wrapText="1"/>
    </xf>
    <xf numFmtId="3" fontId="0" fillId="0" borderId="1" xfId="0" applyNumberFormat="1" applyBorder="1"/>
    <xf numFmtId="164" fontId="0" fillId="0" borderId="1" xfId="1" applyNumberFormat="1" applyFont="1" applyBorder="1"/>
    <xf numFmtId="164" fontId="0" fillId="0" borderId="1" xfId="0" applyNumberFormat="1" applyBorder="1"/>
    <xf numFmtId="0" fontId="2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164" fontId="0" fillId="0" borderId="1" xfId="1" applyNumberFormat="1" applyFont="1" applyFill="1" applyBorder="1"/>
    <xf numFmtId="0" fontId="2" fillId="2" borderId="1" xfId="0" applyFont="1" applyFill="1" applyBorder="1"/>
    <xf numFmtId="0" fontId="0" fillId="2" borderId="1" xfId="0" applyFill="1" applyBorder="1"/>
    <xf numFmtId="0" fontId="0" fillId="3" borderId="1" xfId="0" applyFill="1" applyBorder="1"/>
    <xf numFmtId="0" fontId="2" fillId="3" borderId="1" xfId="0" applyFont="1" applyFill="1" applyBorder="1"/>
    <xf numFmtId="0" fontId="0" fillId="0" borderId="2" xfId="0" applyBorder="1"/>
    <xf numFmtId="0" fontId="0" fillId="3" borderId="0" xfId="0" applyFill="1"/>
    <xf numFmtId="49" fontId="2" fillId="2" borderId="1" xfId="0" applyNumberFormat="1" applyFont="1" applyFill="1" applyBorder="1" applyAlignment="1">
      <alignment horizontal="center"/>
    </xf>
    <xf numFmtId="49" fontId="2" fillId="2" borderId="1" xfId="1" applyNumberFormat="1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3" fontId="0" fillId="0" borderId="1" xfId="1" applyFont="1" applyBorder="1"/>
    <xf numFmtId="43" fontId="0" fillId="0" borderId="1" xfId="1" applyNumberFormat="1" applyFont="1" applyBorder="1"/>
    <xf numFmtId="49" fontId="2" fillId="2" borderId="1" xfId="0" applyNumberFormat="1" applyFont="1" applyFill="1" applyBorder="1" applyAlignment="1">
      <alignment horizontal="center"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E1A95-E486-4565-BE13-1462A3383907}">
  <dimension ref="A1:L24"/>
  <sheetViews>
    <sheetView tabSelected="1" workbookViewId="0">
      <selection activeCell="I12" sqref="I12"/>
    </sheetView>
  </sheetViews>
  <sheetFormatPr defaultRowHeight="14.6" x14ac:dyDescent="0.4"/>
  <cols>
    <col min="1" max="1" width="20.4609375" customWidth="1"/>
    <col min="3" max="3" width="10.07421875" bestFit="1" customWidth="1"/>
    <col min="5" max="5" width="10.23046875" customWidth="1"/>
    <col min="6" max="6" width="10.07421875" customWidth="1"/>
    <col min="8" max="8" width="10.3046875" customWidth="1"/>
    <col min="10" max="10" width="10" customWidth="1"/>
    <col min="11" max="11" width="8.765625" customWidth="1"/>
    <col min="12" max="12" width="9" customWidth="1"/>
  </cols>
  <sheetData>
    <row r="1" spans="1:12" x14ac:dyDescent="0.4">
      <c r="A1" s="1" t="s">
        <v>40</v>
      </c>
      <c r="G1" t="s">
        <v>0</v>
      </c>
      <c r="I1">
        <v>1.4940180000000001</v>
      </c>
    </row>
    <row r="2" spans="1:12" x14ac:dyDescent="0.4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19" t="s">
        <v>37</v>
      </c>
    </row>
    <row r="3" spans="1:12" ht="43.75" x14ac:dyDescent="0.4">
      <c r="A3" s="4" t="s">
        <v>2</v>
      </c>
      <c r="B3" s="4" t="s">
        <v>3</v>
      </c>
      <c r="C3" s="4" t="s">
        <v>6</v>
      </c>
      <c r="D3" s="4" t="s">
        <v>4</v>
      </c>
      <c r="E3" s="4" t="s">
        <v>24</v>
      </c>
      <c r="F3" s="4" t="s">
        <v>25</v>
      </c>
      <c r="G3" s="4" t="s">
        <v>26</v>
      </c>
      <c r="H3" s="4" t="s">
        <v>27</v>
      </c>
      <c r="I3" s="4" t="s">
        <v>5</v>
      </c>
      <c r="J3" s="4" t="s">
        <v>6</v>
      </c>
      <c r="K3" s="4" t="s">
        <v>7</v>
      </c>
      <c r="L3" s="4" t="s">
        <v>22</v>
      </c>
    </row>
    <row r="4" spans="1:12" x14ac:dyDescent="0.4">
      <c r="A4" s="3" t="s">
        <v>8</v>
      </c>
      <c r="B4" s="3">
        <v>31</v>
      </c>
      <c r="C4" s="20">
        <v>30757.75</v>
      </c>
      <c r="D4" s="5">
        <f>C4*12</f>
        <v>369093</v>
      </c>
      <c r="E4" s="6">
        <f>3000*I1</f>
        <v>4482.0540000000001</v>
      </c>
      <c r="F4" s="6">
        <f>13000*I1</f>
        <v>19422.234</v>
      </c>
      <c r="G4" s="6">
        <f>8500*I1</f>
        <v>12699.153</v>
      </c>
      <c r="H4" s="6">
        <f>13500*I1</f>
        <v>20169.243000000002</v>
      </c>
      <c r="I4" s="6">
        <f>SUM(D4:H4)</f>
        <v>425865.68400000001</v>
      </c>
      <c r="J4" s="7">
        <f>I4/12</f>
        <v>35488.807000000001</v>
      </c>
      <c r="K4" s="7">
        <f>I4/100*17.3</f>
        <v>73674.763332000002</v>
      </c>
      <c r="L4" s="7">
        <f>I4/100*18.68</f>
        <v>79551.709771199996</v>
      </c>
    </row>
    <row r="5" spans="1:12" x14ac:dyDescent="0.4">
      <c r="A5" s="3" t="s">
        <v>9</v>
      </c>
      <c r="B5" s="3">
        <v>35</v>
      </c>
      <c r="C5" s="20">
        <v>32548.42</v>
      </c>
      <c r="D5" s="5">
        <f>C5*12</f>
        <v>390581.04</v>
      </c>
      <c r="E5" s="6">
        <f>3000*I1</f>
        <v>4482.0540000000001</v>
      </c>
      <c r="F5" s="6">
        <f>13000*I1</f>
        <v>19422.234</v>
      </c>
      <c r="G5" s="6">
        <f>8500*I1</f>
        <v>12699.153</v>
      </c>
      <c r="H5" s="6">
        <f>13500*I1</f>
        <v>20169.243000000002</v>
      </c>
      <c r="I5" s="6">
        <f t="shared" ref="I5:I7" si="0">SUM(D5:H5)</f>
        <v>447353.72399999999</v>
      </c>
      <c r="J5" s="7">
        <f t="shared" ref="J5:J13" si="1">I5/12</f>
        <v>37279.476999999999</v>
      </c>
      <c r="K5" s="7">
        <f t="shared" ref="K5:K7" si="2">I5/100*17.3</f>
        <v>77392.194252000001</v>
      </c>
      <c r="L5" s="7">
        <f>I5/100*18.68</f>
        <v>83565.675643199997</v>
      </c>
    </row>
    <row r="6" spans="1:12" x14ac:dyDescent="0.4">
      <c r="A6" s="3" t="s">
        <v>10</v>
      </c>
      <c r="B6" s="3">
        <v>40</v>
      </c>
      <c r="C6" s="20">
        <v>35000.33</v>
      </c>
      <c r="D6" s="5">
        <f>C6*12</f>
        <v>420003.96</v>
      </c>
      <c r="E6" s="6"/>
      <c r="F6" s="6">
        <f>13000*I1</f>
        <v>19422.234</v>
      </c>
      <c r="G6" s="6">
        <f>8500*I1</f>
        <v>12699.153</v>
      </c>
      <c r="H6" s="6">
        <f>13500*I1</f>
        <v>20169.243000000002</v>
      </c>
      <c r="I6" s="6">
        <f t="shared" si="0"/>
        <v>472294.59</v>
      </c>
      <c r="J6" s="7">
        <f t="shared" si="1"/>
        <v>39357.8825</v>
      </c>
      <c r="K6" s="7">
        <f t="shared" si="2"/>
        <v>81706.964070000016</v>
      </c>
      <c r="L6" s="7">
        <f>I6/100*18.68</f>
        <v>88224.629412000009</v>
      </c>
    </row>
    <row r="7" spans="1:12" x14ac:dyDescent="0.4">
      <c r="A7" s="3" t="s">
        <v>11</v>
      </c>
      <c r="B7" s="3">
        <v>40</v>
      </c>
      <c r="C7" s="20">
        <v>35000.33</v>
      </c>
      <c r="D7" s="5">
        <f>C7*12</f>
        <v>420003.96</v>
      </c>
      <c r="E7" s="6">
        <f>10000*I1</f>
        <v>14940.18</v>
      </c>
      <c r="F7" s="6">
        <f>13000*I1</f>
        <v>19422.234</v>
      </c>
      <c r="G7" s="6">
        <f>8500*I1</f>
        <v>12699.153</v>
      </c>
      <c r="H7" s="6">
        <f>13500*I1</f>
        <v>20169.243000000002</v>
      </c>
      <c r="I7" s="6">
        <f t="shared" si="0"/>
        <v>487234.77</v>
      </c>
      <c r="J7" s="7">
        <f t="shared" si="1"/>
        <v>40602.897499999999</v>
      </c>
      <c r="K7" s="7">
        <f t="shared" si="2"/>
        <v>84291.615210000004</v>
      </c>
      <c r="L7" s="7">
        <f>I7/100*18.68</f>
        <v>91015.455035999999</v>
      </c>
    </row>
    <row r="8" spans="1:12" ht="29.15" x14ac:dyDescent="0.4">
      <c r="A8" s="8" t="s">
        <v>12</v>
      </c>
      <c r="B8" s="9"/>
      <c r="C8" s="9"/>
      <c r="D8" s="9"/>
      <c r="E8" s="18" t="s">
        <v>29</v>
      </c>
      <c r="F8" s="22" t="s">
        <v>42</v>
      </c>
      <c r="G8" s="22" t="s">
        <v>33</v>
      </c>
      <c r="H8" s="22" t="s">
        <v>32</v>
      </c>
      <c r="I8" s="9"/>
      <c r="J8" s="9"/>
      <c r="K8" s="9"/>
      <c r="L8" s="9"/>
    </row>
    <row r="9" spans="1:12" x14ac:dyDescent="0.4">
      <c r="A9" s="3"/>
      <c r="B9" s="3">
        <v>43</v>
      </c>
      <c r="C9" s="20">
        <v>36833.75</v>
      </c>
      <c r="D9" s="5">
        <f>C9*12</f>
        <v>442005</v>
      </c>
      <c r="E9" s="6">
        <f>13000*I1</f>
        <v>19422.234</v>
      </c>
      <c r="F9" s="10">
        <f>5500*I1</f>
        <v>8217.0990000000002</v>
      </c>
      <c r="G9" s="10">
        <f>3250*I1</f>
        <v>4855.5585000000001</v>
      </c>
      <c r="H9" s="6">
        <f>13500*I1</f>
        <v>20169.243000000002</v>
      </c>
      <c r="I9" s="6">
        <f t="shared" ref="I9" si="3">SUM(D9:H9)</f>
        <v>494669.13449999999</v>
      </c>
      <c r="J9" s="7">
        <f t="shared" si="1"/>
        <v>41222.427875000001</v>
      </c>
      <c r="K9" s="7">
        <f t="shared" ref="K9" si="4">I9/100*17.3</f>
        <v>85577.760268500002</v>
      </c>
      <c r="L9" s="7">
        <f>I9/100*18.13</f>
        <v>89683.514084850001</v>
      </c>
    </row>
    <row r="10" spans="1:12" ht="43.75" x14ac:dyDescent="0.4">
      <c r="A10" s="11" t="s">
        <v>14</v>
      </c>
      <c r="B10" s="12"/>
      <c r="C10" s="12"/>
      <c r="D10" s="12"/>
      <c r="E10" s="18" t="s">
        <v>29</v>
      </c>
      <c r="F10" s="17" t="s">
        <v>30</v>
      </c>
      <c r="G10" s="17" t="s">
        <v>31</v>
      </c>
      <c r="H10" s="17" t="s">
        <v>32</v>
      </c>
      <c r="I10" s="12"/>
      <c r="J10" s="12"/>
      <c r="K10" s="4" t="s">
        <v>15</v>
      </c>
      <c r="L10" s="4" t="s">
        <v>38</v>
      </c>
    </row>
    <row r="11" spans="1:12" x14ac:dyDescent="0.4">
      <c r="A11" s="3"/>
      <c r="B11" s="3">
        <v>43</v>
      </c>
      <c r="C11" s="20">
        <v>36833.75</v>
      </c>
      <c r="D11" s="5">
        <f>C11*12</f>
        <v>442005</v>
      </c>
      <c r="E11" s="6">
        <f>13000*I1</f>
        <v>19422.234</v>
      </c>
      <c r="F11" s="10">
        <f>5500*I1</f>
        <v>8217.0990000000002</v>
      </c>
      <c r="G11" s="10">
        <f>3250*I1</f>
        <v>4855.5585000000001</v>
      </c>
      <c r="H11" s="6">
        <f>13500*1.442796</f>
        <v>19477.745999999999</v>
      </c>
      <c r="I11" s="6">
        <f t="shared" ref="I11:I13" si="5">SUM(D11:H11)</f>
        <v>493977.63749999995</v>
      </c>
      <c r="J11" s="7">
        <f t="shared" si="1"/>
        <v>41164.803124999999</v>
      </c>
      <c r="K11" s="7">
        <f>I11/100*19.8</f>
        <v>97807.572224999996</v>
      </c>
      <c r="L11" s="7">
        <f>I11/100*21.18</f>
        <v>104624.46362249998</v>
      </c>
    </row>
    <row r="12" spans="1:12" x14ac:dyDescent="0.4">
      <c r="A12" s="11" t="s">
        <v>16</v>
      </c>
      <c r="B12" s="11"/>
      <c r="C12" s="11"/>
      <c r="D12" s="11"/>
      <c r="E12" s="18" t="s">
        <v>29</v>
      </c>
      <c r="F12" s="17" t="s">
        <v>30</v>
      </c>
      <c r="G12" s="17" t="s">
        <v>33</v>
      </c>
      <c r="H12" s="17" t="s">
        <v>32</v>
      </c>
      <c r="I12" s="11"/>
      <c r="J12" s="11"/>
      <c r="K12" s="11"/>
      <c r="L12" s="11"/>
    </row>
    <row r="13" spans="1:12" x14ac:dyDescent="0.4">
      <c r="A13" s="3"/>
      <c r="B13" s="3">
        <v>45</v>
      </c>
      <c r="C13" s="20">
        <v>38502.25</v>
      </c>
      <c r="D13" s="6">
        <f>C13*12</f>
        <v>462027</v>
      </c>
      <c r="E13" s="6">
        <f>13000*1.442796</f>
        <v>18756.347999999998</v>
      </c>
      <c r="F13" s="10">
        <f>5500*1.442796</f>
        <v>7935.3779999999997</v>
      </c>
      <c r="G13" s="10">
        <f>3250*1.442796</f>
        <v>4689.0869999999995</v>
      </c>
      <c r="H13" s="6">
        <f>13500*I1</f>
        <v>20169.243000000002</v>
      </c>
      <c r="I13" s="6">
        <f t="shared" si="5"/>
        <v>513577.05600000004</v>
      </c>
      <c r="J13" s="7">
        <f t="shared" si="1"/>
        <v>42798.088000000003</v>
      </c>
      <c r="K13" s="3"/>
      <c r="L13" s="3"/>
    </row>
    <row r="14" spans="1:12" x14ac:dyDescent="0.4">
      <c r="A14" s="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</row>
    <row r="15" spans="1:12" x14ac:dyDescent="0.4">
      <c r="A15" s="14" t="s">
        <v>17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 x14ac:dyDescent="0.4">
      <c r="A16" s="4" t="s">
        <v>2</v>
      </c>
      <c r="B16" s="12"/>
      <c r="C16" s="12"/>
      <c r="D16" s="12"/>
      <c r="E16" s="17" t="s">
        <v>41</v>
      </c>
      <c r="F16" s="17" t="s">
        <v>28</v>
      </c>
      <c r="G16" s="17" t="s">
        <v>34</v>
      </c>
      <c r="H16" s="17" t="s">
        <v>35</v>
      </c>
      <c r="I16" s="12"/>
      <c r="J16" s="12"/>
      <c r="K16" s="17" t="s">
        <v>36</v>
      </c>
      <c r="L16" s="17" t="s">
        <v>39</v>
      </c>
    </row>
    <row r="17" spans="1:12" x14ac:dyDescent="0.4">
      <c r="A17" s="3" t="s">
        <v>8</v>
      </c>
      <c r="B17" s="3">
        <v>28</v>
      </c>
      <c r="C17" s="20">
        <v>29488.17</v>
      </c>
      <c r="D17" s="5">
        <f>C17*12</f>
        <v>353858.04</v>
      </c>
      <c r="E17" s="20">
        <f>4000*I1</f>
        <v>5976.0720000000001</v>
      </c>
      <c r="F17" s="5">
        <f>15400*I1</f>
        <v>23007.877200000003</v>
      </c>
      <c r="G17" s="6">
        <f>8500*I1</f>
        <v>12699.153</v>
      </c>
      <c r="H17" s="5">
        <f>5850*I1</f>
        <v>8740.0053000000007</v>
      </c>
      <c r="I17" s="6">
        <f t="shared" ref="I17:I20" si="6">SUM(D17:H17)</f>
        <v>404281.14749999996</v>
      </c>
      <c r="J17" s="7">
        <f t="shared" ref="J17:J20" si="7">I17/12</f>
        <v>33690.095624999994</v>
      </c>
      <c r="K17" s="7">
        <f t="shared" ref="K17:K20" si="8">I17/100*17.3</f>
        <v>69940.638517499989</v>
      </c>
      <c r="L17" s="7">
        <f>I17/100*18.68</f>
        <v>75519.718352999989</v>
      </c>
    </row>
    <row r="18" spans="1:12" x14ac:dyDescent="0.4">
      <c r="A18" s="3" t="s">
        <v>9</v>
      </c>
      <c r="B18" s="3">
        <v>31</v>
      </c>
      <c r="C18" s="20">
        <v>30757.75</v>
      </c>
      <c r="D18" s="5">
        <f>C18*12</f>
        <v>369093</v>
      </c>
      <c r="E18" s="20">
        <f>4000*I1</f>
        <v>5976.0720000000001</v>
      </c>
      <c r="F18" s="5">
        <f>15400*I1</f>
        <v>23007.877200000003</v>
      </c>
      <c r="G18" s="6">
        <f>8500*I1</f>
        <v>12699.153</v>
      </c>
      <c r="H18" s="5">
        <f>5850*I1</f>
        <v>8740.0053000000007</v>
      </c>
      <c r="I18" s="6">
        <f t="shared" si="6"/>
        <v>419516.10749999998</v>
      </c>
      <c r="J18" s="7">
        <f t="shared" si="7"/>
        <v>34959.675624999996</v>
      </c>
      <c r="K18" s="7">
        <f t="shared" si="8"/>
        <v>72576.286597500002</v>
      </c>
      <c r="L18" s="7">
        <f>I18/100*18.68</f>
        <v>78365.608880999993</v>
      </c>
    </row>
    <row r="19" spans="1:12" x14ac:dyDescent="0.4">
      <c r="A19" s="3" t="s">
        <v>10</v>
      </c>
      <c r="B19" s="3">
        <v>33</v>
      </c>
      <c r="C19" s="20">
        <v>31638.58</v>
      </c>
      <c r="D19" s="5">
        <f>C19*12</f>
        <v>379662.96</v>
      </c>
      <c r="E19" s="21">
        <f>2000*I1</f>
        <v>2988.0360000000001</v>
      </c>
      <c r="F19" s="5">
        <f>15400*I1</f>
        <v>23007.877200000003</v>
      </c>
      <c r="G19" s="6">
        <f>8500*I1</f>
        <v>12699.153</v>
      </c>
      <c r="H19" s="5">
        <f>5850*I1</f>
        <v>8740.0053000000007</v>
      </c>
      <c r="I19" s="6">
        <f t="shared" si="6"/>
        <v>427098.03150000004</v>
      </c>
      <c r="J19" s="7">
        <f t="shared" si="7"/>
        <v>35591.502625000001</v>
      </c>
      <c r="K19" s="7">
        <f t="shared" si="8"/>
        <v>73887.95944950002</v>
      </c>
      <c r="L19" s="7">
        <f>I19/100*18.68</f>
        <v>79781.912284200007</v>
      </c>
    </row>
    <row r="20" spans="1:12" x14ac:dyDescent="0.4">
      <c r="A20" s="3" t="s">
        <v>11</v>
      </c>
      <c r="B20" s="3">
        <v>37</v>
      </c>
      <c r="C20" s="20">
        <v>33486.75</v>
      </c>
      <c r="D20" s="5">
        <f>C20*12</f>
        <v>401841</v>
      </c>
      <c r="E20" s="20">
        <f>2000*I1</f>
        <v>2988.0360000000001</v>
      </c>
      <c r="F20" s="5">
        <f>15400*I1</f>
        <v>23007.877200000003</v>
      </c>
      <c r="G20" s="6">
        <f>8500*I1</f>
        <v>12699.153</v>
      </c>
      <c r="H20" s="5">
        <f>5850*I1</f>
        <v>8740.0053000000007</v>
      </c>
      <c r="I20" s="6">
        <f t="shared" si="6"/>
        <v>449276.07150000002</v>
      </c>
      <c r="J20" s="7">
        <f t="shared" si="7"/>
        <v>37439.672624999999</v>
      </c>
      <c r="K20" s="7">
        <f t="shared" si="8"/>
        <v>77724.760369500014</v>
      </c>
      <c r="L20" s="7">
        <f>I20/100*18.68</f>
        <v>83924.7701562</v>
      </c>
    </row>
    <row r="21" spans="1:12" x14ac:dyDescent="0.4">
      <c r="A21" s="15" t="s">
        <v>18</v>
      </c>
      <c r="K21" t="s">
        <v>13</v>
      </c>
    </row>
    <row r="22" spans="1:12" x14ac:dyDescent="0.4">
      <c r="A22" t="s">
        <v>19</v>
      </c>
      <c r="I22" s="16"/>
      <c r="J22" s="16"/>
      <c r="K22" s="16"/>
      <c r="L22" s="16"/>
    </row>
    <row r="23" spans="1:12" x14ac:dyDescent="0.4">
      <c r="A23" t="s">
        <v>23</v>
      </c>
    </row>
    <row r="24" spans="1:12" x14ac:dyDescent="0.4">
      <c r="A24" t="s">
        <v>20</v>
      </c>
      <c r="E24" t="s">
        <v>21</v>
      </c>
      <c r="I24" t="s">
        <v>13</v>
      </c>
      <c r="K24" t="s">
        <v>13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Esben Kringelbach</dc:creator>
  <cp:lastModifiedBy>Karen Gotthjælp Søeberg</cp:lastModifiedBy>
  <cp:lastPrinted>2022-09-27T13:52:49Z</cp:lastPrinted>
  <dcterms:created xsi:type="dcterms:W3CDTF">2021-05-18T10:53:58Z</dcterms:created>
  <dcterms:modified xsi:type="dcterms:W3CDTF">2022-09-27T13:55:59Z</dcterms:modified>
</cp:coreProperties>
</file>